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heckCompatibility="1" autoCompressPictures="0"/>
  <bookViews>
    <workbookView xWindow="8900" yWindow="0" windowWidth="28060" windowHeight="111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1" l="1"/>
  <c r="J31" i="1"/>
  <c r="K30" i="1"/>
  <c r="L20" i="1"/>
  <c r="L24" i="1"/>
  <c r="L12" i="1"/>
  <c r="L21" i="1"/>
  <c r="L23" i="1"/>
  <c r="L27" i="1"/>
  <c r="L16" i="1"/>
  <c r="L9" i="1"/>
  <c r="L22" i="1"/>
  <c r="L28" i="1"/>
  <c r="L11" i="1"/>
  <c r="L13" i="1"/>
  <c r="L14" i="1"/>
  <c r="L19" i="1"/>
  <c r="L30" i="1"/>
  <c r="J29" i="1"/>
  <c r="M29" i="1"/>
  <c r="N29" i="1"/>
  <c r="J26" i="1"/>
  <c r="M26" i="1"/>
  <c r="N26" i="1"/>
  <c r="J24" i="1"/>
  <c r="M24" i="1"/>
  <c r="N24" i="1"/>
  <c r="J18" i="1"/>
  <c r="M18" i="1"/>
  <c r="N18" i="1"/>
  <c r="J17" i="1"/>
  <c r="M17" i="1"/>
  <c r="N17" i="1"/>
  <c r="J11" i="1"/>
  <c r="M11" i="1"/>
  <c r="N11" i="1"/>
  <c r="J8" i="1"/>
  <c r="M8" i="1"/>
  <c r="N8" i="1"/>
  <c r="M28" i="1"/>
  <c r="M25" i="1"/>
  <c r="J25" i="1"/>
  <c r="N25" i="1"/>
  <c r="M23" i="1"/>
  <c r="M22" i="1"/>
  <c r="M21" i="1"/>
  <c r="J21" i="1"/>
  <c r="N21" i="1"/>
  <c r="M20" i="1"/>
  <c r="M19" i="1"/>
  <c r="J19" i="1"/>
  <c r="N19" i="1"/>
  <c r="M16" i="1"/>
  <c r="J16" i="1"/>
  <c r="N16" i="1"/>
  <c r="M15" i="1"/>
  <c r="M14" i="1"/>
  <c r="J14" i="1"/>
  <c r="N14" i="1"/>
  <c r="M13" i="1"/>
  <c r="J13" i="1"/>
  <c r="N13" i="1"/>
  <c r="M12" i="1"/>
  <c r="M10" i="1"/>
  <c r="M9" i="1"/>
  <c r="J9" i="1"/>
  <c r="N9" i="1"/>
  <c r="M7" i="1"/>
  <c r="J7" i="1"/>
  <c r="N7" i="1"/>
  <c r="M6" i="1"/>
  <c r="J6" i="1"/>
  <c r="N6" i="1"/>
  <c r="J28" i="1"/>
  <c r="N28" i="1"/>
  <c r="J27" i="1"/>
  <c r="N27" i="1"/>
  <c r="J23" i="1"/>
  <c r="N23" i="1"/>
  <c r="J22" i="1"/>
  <c r="J20" i="1"/>
  <c r="J15" i="1"/>
  <c r="N15" i="1"/>
  <c r="J12" i="1"/>
  <c r="J10" i="1"/>
  <c r="N10" i="1"/>
  <c r="L31" i="1"/>
  <c r="I31" i="1"/>
  <c r="H31" i="1"/>
  <c r="G31" i="1"/>
  <c r="N22" i="1"/>
  <c r="N20" i="1"/>
  <c r="N12" i="1"/>
  <c r="M31" i="1"/>
  <c r="N31" i="1"/>
  <c r="D31" i="1"/>
  <c r="E31" i="1"/>
  <c r="C31" i="1"/>
</calcChain>
</file>

<file path=xl/sharedStrings.xml><?xml version="1.0" encoding="utf-8"?>
<sst xmlns="http://schemas.openxmlformats.org/spreadsheetml/2006/main" count="69" uniqueCount="48">
  <si>
    <t>Congregation</t>
  </si>
  <si>
    <t>Location</t>
  </si>
  <si>
    <t>All Souls</t>
  </si>
  <si>
    <t>Annapolis</t>
  </si>
  <si>
    <t>Arlington</t>
  </si>
  <si>
    <t>Baltimore</t>
  </si>
  <si>
    <t>Cedar Lane</t>
  </si>
  <si>
    <t>Channing</t>
  </si>
  <si>
    <t>Columbia</t>
  </si>
  <si>
    <t>Davies</t>
  </si>
  <si>
    <t>Fairfax</t>
  </si>
  <si>
    <t>Frederick</t>
  </si>
  <si>
    <t>Goodloe</t>
  </si>
  <si>
    <t>Loudoun</t>
  </si>
  <si>
    <t>Mt. Vernon</t>
  </si>
  <si>
    <t>Paint Branch</t>
  </si>
  <si>
    <t>Reston</t>
  </si>
  <si>
    <t>River Road</t>
  </si>
  <si>
    <t>Rockville</t>
  </si>
  <si>
    <t>Silver Spring</t>
  </si>
  <si>
    <t>Sterling</t>
  </si>
  <si>
    <t>Towson</t>
  </si>
  <si>
    <t>TOTAL</t>
  </si>
  <si>
    <t>Va</t>
  </si>
  <si>
    <t>DC</t>
  </si>
  <si>
    <t>Md</t>
  </si>
  <si>
    <t>Budget Line</t>
  </si>
  <si>
    <t>CFC</t>
  </si>
  <si>
    <t>Total</t>
  </si>
  <si>
    <t>Sub Total 1</t>
  </si>
  <si>
    <t>Sub Total 2</t>
  </si>
  <si>
    <t>2014-15 Actual</t>
  </si>
  <si>
    <t>In Kind</t>
  </si>
  <si>
    <t>Other</t>
  </si>
  <si>
    <t>[641.25]</t>
  </si>
  <si>
    <t>Fairshare Target 15-16 (4.75)</t>
  </si>
  <si>
    <t xml:space="preserve">Donations as of </t>
  </si>
  <si>
    <t>Plate Collection</t>
  </si>
  <si>
    <t>Independent Household</t>
  </si>
  <si>
    <t>Individual Contributions</t>
  </si>
  <si>
    <t>Congregational Contributions</t>
  </si>
  <si>
    <t># of Members</t>
  </si>
  <si>
    <t>UUSJ 
FY 2015 - 16 FAIR SHARE CONTRIBUTION SUMMARY 
AS OF 2/23/16</t>
  </si>
  <si>
    <t>Accotink</t>
  </si>
  <si>
    <t>Bull Run</t>
  </si>
  <si>
    <t>*Outside our region</t>
  </si>
  <si>
    <t>Wash. Ethical</t>
  </si>
  <si>
    <t>Shenendoah Valley*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</si>
</sst>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0_);\(0.00\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165" fontId="0" fillId="0" borderId="0" xfId="1" applyFont="1"/>
    <xf numFmtId="0" fontId="1" fillId="0" borderId="0" xfId="0" applyFont="1" applyAlignment="1">
      <alignment horizontal="center" wrapText="1"/>
    </xf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166" fontId="1" fillId="2" borderId="3" xfId="0" applyNumberFormat="1" applyFont="1" applyFill="1" applyBorder="1" applyAlignment="1">
      <alignment horizontal="center" wrapText="1"/>
    </xf>
    <xf numFmtId="166" fontId="1" fillId="2" borderId="4" xfId="0" applyNumberFormat="1" applyFont="1" applyFill="1" applyBorder="1" applyAlignment="1">
      <alignment horizont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14" fontId="1" fillId="0" borderId="1" xfId="0" applyNumberFormat="1" applyFont="1" applyBorder="1"/>
    <xf numFmtId="165" fontId="1" fillId="0" borderId="1" xfId="1" applyFont="1" applyBorder="1"/>
    <xf numFmtId="165" fontId="1" fillId="0" borderId="1" xfId="1" applyNumberFormat="1" applyFont="1" applyBorder="1"/>
    <xf numFmtId="165" fontId="1" fillId="0" borderId="0" xfId="1" applyFont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8">
    <cellStyle name="Comma 2" xfId="3"/>
    <cellStyle name="Currency" xfId="1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1"/>
  <sheetViews>
    <sheetView tabSelected="1" view="pageLayout" topLeftCell="A9" zoomScale="84" workbookViewId="0">
      <selection activeCell="K32" sqref="K32"/>
    </sheetView>
  </sheetViews>
  <sheetFormatPr baseColWidth="10" defaultColWidth="8.83203125" defaultRowHeight="15" x14ac:dyDescent="0"/>
  <cols>
    <col min="1" max="1" width="12.33203125" style="6" customWidth="1"/>
    <col min="2" max="3" width="8.83203125" style="6" customWidth="1"/>
    <col min="4" max="4" width="12.5" style="6" customWidth="1"/>
    <col min="5" max="5" width="11.1640625" style="6" customWidth="1"/>
    <col min="6" max="6" width="10.5" style="6" customWidth="1"/>
    <col min="7" max="7" width="11.1640625" style="6" customWidth="1"/>
    <col min="8" max="8" width="10" style="6" customWidth="1"/>
    <col min="9" max="9" width="9.33203125" style="6" customWidth="1"/>
    <col min="10" max="11" width="11.5" style="6" customWidth="1"/>
    <col min="12" max="12" width="12" style="6" customWidth="1"/>
    <col min="13" max="13" width="10.5" style="6" customWidth="1"/>
    <col min="14" max="14" width="12" style="6" customWidth="1"/>
    <col min="15" max="16384" width="8.83203125" style="6"/>
  </cols>
  <sheetData>
    <row r="1" spans="1:14" ht="15" customHeigh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0" customFormat="1">
      <c r="A4" s="17" t="s">
        <v>0</v>
      </c>
      <c r="B4" s="17" t="s">
        <v>1</v>
      </c>
      <c r="C4" s="17" t="s">
        <v>41</v>
      </c>
      <c r="D4" s="17" t="s">
        <v>31</v>
      </c>
      <c r="E4" s="7" t="s">
        <v>35</v>
      </c>
      <c r="F4" s="18" t="s">
        <v>36</v>
      </c>
      <c r="G4" s="17" t="s">
        <v>40</v>
      </c>
      <c r="H4" s="17"/>
      <c r="I4" s="17"/>
      <c r="J4" s="17"/>
      <c r="L4" s="17" t="s">
        <v>39</v>
      </c>
      <c r="M4" s="17"/>
      <c r="N4" s="17" t="s">
        <v>28</v>
      </c>
    </row>
    <row r="5" spans="1:14" s="20" customFormat="1" ht="32" customHeight="1">
      <c r="A5" s="17"/>
      <c r="B5" s="17"/>
      <c r="C5" s="17"/>
      <c r="D5" s="17"/>
      <c r="E5" s="8"/>
      <c r="F5" s="19"/>
      <c r="G5" s="20" t="s">
        <v>26</v>
      </c>
      <c r="H5" s="20" t="s">
        <v>37</v>
      </c>
      <c r="I5" s="20" t="s">
        <v>32</v>
      </c>
      <c r="J5" s="20" t="s">
        <v>29</v>
      </c>
      <c r="K5" s="20" t="s">
        <v>27</v>
      </c>
      <c r="L5" s="20" t="s">
        <v>38</v>
      </c>
      <c r="M5" s="20" t="s">
        <v>30</v>
      </c>
      <c r="N5" s="17"/>
    </row>
    <row r="6" spans="1:14" s="10" customFormat="1">
      <c r="A6" s="3" t="s">
        <v>43</v>
      </c>
      <c r="B6" s="9" t="s">
        <v>23</v>
      </c>
      <c r="C6" s="10">
        <v>180</v>
      </c>
      <c r="D6" s="11">
        <v>1315</v>
      </c>
      <c r="E6" s="12">
        <v>855</v>
      </c>
      <c r="F6" s="13">
        <v>42186</v>
      </c>
      <c r="G6" s="14"/>
      <c r="H6" s="11">
        <v>870.25</v>
      </c>
      <c r="I6" s="14"/>
      <c r="J6" s="14">
        <f>SUM(G6,H6,I6)</f>
        <v>870.25</v>
      </c>
      <c r="K6" s="14"/>
      <c r="L6" s="14">
        <v>400</v>
      </c>
      <c r="M6" s="15">
        <f>SUM(L6:L6)</f>
        <v>400</v>
      </c>
      <c r="N6" s="14">
        <f>SUM(J6,M6)</f>
        <v>1270.25</v>
      </c>
    </row>
    <row r="7" spans="1:14" s="10" customFormat="1">
      <c r="A7" s="3" t="s">
        <v>2</v>
      </c>
      <c r="B7" s="9" t="s">
        <v>24</v>
      </c>
      <c r="C7" s="10">
        <v>960</v>
      </c>
      <c r="D7" s="11">
        <v>180</v>
      </c>
      <c r="E7" s="12">
        <v>4560</v>
      </c>
      <c r="F7" s="13">
        <v>42331</v>
      </c>
      <c r="G7" s="14"/>
      <c r="H7" s="14"/>
      <c r="I7" s="14"/>
      <c r="J7" s="14">
        <f>SUM(G7,H7,I7)</f>
        <v>0</v>
      </c>
      <c r="K7" s="14"/>
      <c r="L7" s="14">
        <v>100</v>
      </c>
      <c r="M7" s="14">
        <f>SUM(L7:L7)</f>
        <v>100</v>
      </c>
      <c r="N7" s="14">
        <f>SUM(J7,M7)</f>
        <v>100</v>
      </c>
    </row>
    <row r="8" spans="1:14" s="10" customFormat="1">
      <c r="A8" s="3" t="s">
        <v>3</v>
      </c>
      <c r="B8" s="9" t="s">
        <v>25</v>
      </c>
      <c r="C8" s="10">
        <v>422</v>
      </c>
      <c r="D8" s="11">
        <v>0</v>
      </c>
      <c r="E8" s="12">
        <v>2004.5</v>
      </c>
      <c r="G8" s="14"/>
      <c r="H8" s="14"/>
      <c r="I8" s="14"/>
      <c r="J8" s="14">
        <f>SUM(G8,H8, I8)</f>
        <v>0</v>
      </c>
      <c r="K8" s="14"/>
      <c r="L8" s="14"/>
      <c r="M8" s="14">
        <f>SUM(L8:L8)</f>
        <v>0</v>
      </c>
      <c r="N8" s="14">
        <f>SUM(J8, M8)</f>
        <v>0</v>
      </c>
    </row>
    <row r="9" spans="1:14" s="10" customFormat="1">
      <c r="A9" s="3" t="s">
        <v>4</v>
      </c>
      <c r="B9" s="9" t="s">
        <v>23</v>
      </c>
      <c r="C9" s="10">
        <v>839</v>
      </c>
      <c r="D9" s="11">
        <v>5796.5</v>
      </c>
      <c r="E9" s="12">
        <v>3985.25</v>
      </c>
      <c r="F9" s="13">
        <v>42352</v>
      </c>
      <c r="G9" s="14"/>
      <c r="H9" s="11">
        <v>800</v>
      </c>
      <c r="I9" s="14"/>
      <c r="J9" s="14">
        <f>SUM(G9,H9:I9)</f>
        <v>800</v>
      </c>
      <c r="K9" s="14"/>
      <c r="L9" s="11">
        <f>SUM(140,500,40,100+100+100+50+50+60+100+300+40+100+100+500)</f>
        <v>2280</v>
      </c>
      <c r="M9" s="14">
        <f>SUM(L9:L9)</f>
        <v>2280</v>
      </c>
      <c r="N9" s="14">
        <f>SUM(J9,M9)</f>
        <v>3080</v>
      </c>
    </row>
    <row r="10" spans="1:14" s="10" customFormat="1">
      <c r="A10" s="3" t="s">
        <v>5</v>
      </c>
      <c r="B10" s="9" t="s">
        <v>25</v>
      </c>
      <c r="C10" s="10">
        <v>184</v>
      </c>
      <c r="D10" s="11">
        <v>647</v>
      </c>
      <c r="E10" s="12">
        <v>874</v>
      </c>
      <c r="F10" s="13">
        <v>42301</v>
      </c>
      <c r="G10" s="14"/>
      <c r="H10" s="14">
        <v>335.26</v>
      </c>
      <c r="I10" s="14"/>
      <c r="J10" s="14">
        <f>SUM(G10,H10,I10)</f>
        <v>335.26</v>
      </c>
      <c r="K10" s="14"/>
      <c r="L10" s="11">
        <v>100</v>
      </c>
      <c r="M10" s="14">
        <f>SUM(L10:L10)</f>
        <v>100</v>
      </c>
      <c r="N10" s="14">
        <f>SUM(J10,M10)</f>
        <v>435.26</v>
      </c>
    </row>
    <row r="11" spans="1:14" s="10" customFormat="1">
      <c r="A11" s="3" t="s">
        <v>44</v>
      </c>
      <c r="B11" s="9" t="s">
        <v>23</v>
      </c>
      <c r="C11" s="10">
        <v>258</v>
      </c>
      <c r="D11" s="11">
        <v>1379.75</v>
      </c>
      <c r="E11" s="12">
        <v>1225.5</v>
      </c>
      <c r="F11" s="13">
        <v>42212</v>
      </c>
      <c r="G11" s="11">
        <v>1240</v>
      </c>
      <c r="H11" s="14"/>
      <c r="I11" s="14"/>
      <c r="J11" s="11">
        <f>SUM(G11,H11,I11)</f>
        <v>1240</v>
      </c>
      <c r="K11" s="11"/>
      <c r="L11" s="14">
        <f>SUM(100)</f>
        <v>100</v>
      </c>
      <c r="M11" s="14">
        <f>SUM(L11:L11)</f>
        <v>100</v>
      </c>
      <c r="N11" s="11">
        <f>SUM(J11,M11)</f>
        <v>1340</v>
      </c>
    </row>
    <row r="12" spans="1:14" s="10" customFormat="1">
      <c r="A12" s="3" t="s">
        <v>6</v>
      </c>
      <c r="B12" s="9" t="s">
        <v>25</v>
      </c>
      <c r="C12" s="10">
        <v>758</v>
      </c>
      <c r="D12" s="11">
        <v>5046.5</v>
      </c>
      <c r="E12" s="12">
        <v>3600.5</v>
      </c>
      <c r="F12" s="13">
        <v>42331</v>
      </c>
      <c r="G12" s="14">
        <v>700</v>
      </c>
      <c r="H12" s="11">
        <v>747</v>
      </c>
      <c r="I12" s="14"/>
      <c r="J12" s="14">
        <f>SUM(G12,H12, I12)</f>
        <v>1447</v>
      </c>
      <c r="K12" s="14"/>
      <c r="L12" s="11">
        <f>SUM(130+500+500+500+40+25+50+50)</f>
        <v>1795</v>
      </c>
      <c r="M12" s="14">
        <f>SUM(L12:L12)</f>
        <v>1795</v>
      </c>
      <c r="N12" s="14">
        <f>SUM(J12, M12)</f>
        <v>3242</v>
      </c>
    </row>
    <row r="13" spans="1:14" s="10" customFormat="1">
      <c r="A13" s="3" t="s">
        <v>7</v>
      </c>
      <c r="B13" s="9" t="s">
        <v>25</v>
      </c>
      <c r="C13" s="10">
        <v>59</v>
      </c>
      <c r="D13" s="11">
        <v>0</v>
      </c>
      <c r="E13" s="12">
        <v>280.25</v>
      </c>
      <c r="G13" s="14"/>
      <c r="H13" s="14"/>
      <c r="I13" s="14"/>
      <c r="J13" s="14">
        <f>SUM(G13, H13, I13)</f>
        <v>0</v>
      </c>
      <c r="K13" s="14"/>
      <c r="L13" s="14">
        <f>SUM(50)</f>
        <v>50</v>
      </c>
      <c r="M13" s="14">
        <f>SUM(L13:L13)</f>
        <v>50</v>
      </c>
      <c r="N13" s="14">
        <f>SUM(J13,M13)</f>
        <v>50</v>
      </c>
    </row>
    <row r="14" spans="1:14" s="10" customFormat="1">
      <c r="A14" s="3" t="s">
        <v>8</v>
      </c>
      <c r="B14" s="9" t="s">
        <v>25</v>
      </c>
      <c r="C14" s="10">
        <v>450</v>
      </c>
      <c r="D14" s="11">
        <v>1116</v>
      </c>
      <c r="E14" s="12">
        <v>2137.5</v>
      </c>
      <c r="G14" s="14"/>
      <c r="H14" s="14"/>
      <c r="I14" s="14"/>
      <c r="J14" s="14">
        <f>SUM(G14,H14, I14)</f>
        <v>0</v>
      </c>
      <c r="K14" s="14"/>
      <c r="L14" s="14">
        <f>SUM(100)</f>
        <v>100</v>
      </c>
      <c r="M14" s="14">
        <f>SUM(L14:L14)</f>
        <v>100</v>
      </c>
      <c r="N14" s="14">
        <f>SUM(J14,M14)</f>
        <v>100</v>
      </c>
    </row>
    <row r="15" spans="1:14" s="10" customFormat="1">
      <c r="A15" s="3" t="s">
        <v>9</v>
      </c>
      <c r="B15" s="9" t="s">
        <v>25</v>
      </c>
      <c r="C15" s="10">
        <v>69</v>
      </c>
      <c r="D15" s="11">
        <v>518</v>
      </c>
      <c r="E15" s="12">
        <v>327.5</v>
      </c>
      <c r="F15" s="13">
        <v>42369</v>
      </c>
      <c r="G15" s="14">
        <v>327.5</v>
      </c>
      <c r="H15" s="14"/>
      <c r="I15" s="14"/>
      <c r="J15" s="14">
        <f>SUM(G15, H15, I15)</f>
        <v>327.5</v>
      </c>
      <c r="K15" s="14"/>
      <c r="L15" s="14">
        <v>100</v>
      </c>
      <c r="M15" s="14">
        <f>SUM(L15:L15)</f>
        <v>100</v>
      </c>
      <c r="N15" s="14">
        <f>SUM(J15,M15)</f>
        <v>427.5</v>
      </c>
    </row>
    <row r="16" spans="1:14" s="10" customFormat="1">
      <c r="A16" s="3" t="s">
        <v>10</v>
      </c>
      <c r="B16" s="9" t="s">
        <v>23</v>
      </c>
      <c r="C16" s="10">
        <v>707</v>
      </c>
      <c r="D16" s="11">
        <v>2189</v>
      </c>
      <c r="E16" s="12">
        <v>3358.25</v>
      </c>
      <c r="G16" s="14"/>
      <c r="H16" s="14"/>
      <c r="I16" s="14"/>
      <c r="J16" s="14">
        <f>SUM(G16, H16, I16)</f>
        <v>0</v>
      </c>
      <c r="K16" s="14"/>
      <c r="L16" s="14">
        <f>SUM(50+25)</f>
        <v>75</v>
      </c>
      <c r="M16" s="14">
        <f>SUM(L16:L16)</f>
        <v>75</v>
      </c>
      <c r="N16" s="14">
        <f>SUM(J16,M16)</f>
        <v>75</v>
      </c>
    </row>
    <row r="17" spans="1:14" s="10" customFormat="1">
      <c r="A17" s="3" t="s">
        <v>11</v>
      </c>
      <c r="B17" s="9" t="s">
        <v>25</v>
      </c>
      <c r="C17" s="10">
        <v>221</v>
      </c>
      <c r="D17" s="11">
        <v>0</v>
      </c>
      <c r="E17" s="12">
        <v>1049.75</v>
      </c>
      <c r="G17" s="14"/>
      <c r="H17" s="14"/>
      <c r="I17" s="14"/>
      <c r="J17" s="14">
        <f>SUM(G17, H17, I17)</f>
        <v>0</v>
      </c>
      <c r="K17" s="14"/>
      <c r="L17" s="14"/>
      <c r="M17" s="14">
        <f>SUM(L17:L17)</f>
        <v>0</v>
      </c>
      <c r="N17" s="14">
        <f>SUM(J17,M17)</f>
        <v>0</v>
      </c>
    </row>
    <row r="18" spans="1:14" s="10" customFormat="1">
      <c r="A18" s="3" t="s">
        <v>12</v>
      </c>
      <c r="B18" s="9" t="s">
        <v>25</v>
      </c>
      <c r="C18" s="10">
        <v>42</v>
      </c>
      <c r="D18" s="11">
        <v>930</v>
      </c>
      <c r="E18" s="12">
        <v>199.5</v>
      </c>
      <c r="G18" s="14"/>
      <c r="H18" s="14"/>
      <c r="I18" s="14"/>
      <c r="J18" s="14">
        <f>SUM(G18, H18, I18)</f>
        <v>0</v>
      </c>
      <c r="K18" s="14"/>
      <c r="L18" s="14"/>
      <c r="M18" s="14">
        <f>SUM(L18:L18)</f>
        <v>0</v>
      </c>
      <c r="N18" s="14">
        <f>SUM(J18, M18)</f>
        <v>0</v>
      </c>
    </row>
    <row r="19" spans="1:14" s="10" customFormat="1">
      <c r="A19" s="3" t="s">
        <v>13</v>
      </c>
      <c r="B19" s="9" t="s">
        <v>23</v>
      </c>
      <c r="C19" s="10">
        <v>83</v>
      </c>
      <c r="D19" s="11">
        <v>0</v>
      </c>
      <c r="E19" s="12">
        <v>394.25</v>
      </c>
      <c r="F19" s="13">
        <v>42331</v>
      </c>
      <c r="G19" s="14"/>
      <c r="H19" s="14"/>
      <c r="I19" s="14"/>
      <c r="J19" s="14">
        <f>SUM(G19,H19, I19)</f>
        <v>0</v>
      </c>
      <c r="K19" s="14"/>
      <c r="L19" s="14">
        <f>SUM(10+10)</f>
        <v>20</v>
      </c>
      <c r="M19" s="14">
        <f>SUM(L19:L19)</f>
        <v>20</v>
      </c>
      <c r="N19" s="14">
        <f>SUM(J19,M19)</f>
        <v>20</v>
      </c>
    </row>
    <row r="20" spans="1:14" s="10" customFormat="1">
      <c r="A20" s="3" t="s">
        <v>14</v>
      </c>
      <c r="B20" s="9" t="s">
        <v>23</v>
      </c>
      <c r="C20" s="10">
        <v>325</v>
      </c>
      <c r="D20" s="11">
        <v>1812.57</v>
      </c>
      <c r="E20" s="12">
        <v>1543.75</v>
      </c>
      <c r="F20" s="13">
        <v>42352</v>
      </c>
      <c r="G20" s="14">
        <v>1527.75</v>
      </c>
      <c r="H20" s="14"/>
      <c r="I20" s="14"/>
      <c r="J20" s="14">
        <f>SUM(G20,H20, I20)</f>
        <v>1527.75</v>
      </c>
      <c r="K20" s="14"/>
      <c r="L20" s="11">
        <f>SUM(16+60+100+100)</f>
        <v>276</v>
      </c>
      <c r="M20" s="14">
        <f>SUM(L20:L20)</f>
        <v>276</v>
      </c>
      <c r="N20" s="14">
        <f>SUM(J20,M20)</f>
        <v>1803.75</v>
      </c>
    </row>
    <row r="21" spans="1:14" s="10" customFormat="1">
      <c r="A21" s="3" t="s">
        <v>15</v>
      </c>
      <c r="B21" s="9" t="s">
        <v>25</v>
      </c>
      <c r="C21" s="10">
        <v>193</v>
      </c>
      <c r="D21" s="11">
        <v>1010</v>
      </c>
      <c r="E21" s="12">
        <v>916.75</v>
      </c>
      <c r="F21" s="13">
        <v>42331</v>
      </c>
      <c r="G21" s="14"/>
      <c r="H21" s="14"/>
      <c r="I21" s="14"/>
      <c r="J21" s="14">
        <f>SUM(G21, H21, I21)</f>
        <v>0</v>
      </c>
      <c r="K21" s="14"/>
      <c r="L21" s="14">
        <f>SUM(20+20+20)</f>
        <v>60</v>
      </c>
      <c r="M21" s="14">
        <f>SUM(L21:L21)</f>
        <v>60</v>
      </c>
      <c r="N21" s="14">
        <f>SUM(J21,M21)</f>
        <v>60</v>
      </c>
    </row>
    <row r="22" spans="1:14" s="10" customFormat="1">
      <c r="A22" s="3" t="s">
        <v>16</v>
      </c>
      <c r="B22" s="9" t="s">
        <v>23</v>
      </c>
      <c r="C22" s="10">
        <v>176</v>
      </c>
      <c r="D22" s="11">
        <v>807.5</v>
      </c>
      <c r="E22" s="12">
        <v>836</v>
      </c>
      <c r="F22" s="13">
        <v>42374</v>
      </c>
      <c r="G22" s="14">
        <v>836</v>
      </c>
      <c r="H22" s="14"/>
      <c r="I22" s="14"/>
      <c r="J22" s="14">
        <f>SUM(G22, H22, I22)</f>
        <v>836</v>
      </c>
      <c r="K22" s="14"/>
      <c r="L22" s="14">
        <f>SUM(100)</f>
        <v>100</v>
      </c>
      <c r="M22" s="14">
        <f>SUM(L22:L22)</f>
        <v>100</v>
      </c>
      <c r="N22" s="14">
        <f>SUM(J22,M22)</f>
        <v>936</v>
      </c>
    </row>
    <row r="23" spans="1:14" s="10" customFormat="1">
      <c r="A23" s="3" t="s">
        <v>17</v>
      </c>
      <c r="B23" s="9" t="s">
        <v>25</v>
      </c>
      <c r="C23" s="10">
        <v>594</v>
      </c>
      <c r="D23" s="11">
        <v>3350</v>
      </c>
      <c r="E23" s="12">
        <v>2821.5</v>
      </c>
      <c r="F23" s="13">
        <v>42352</v>
      </c>
      <c r="G23" s="14">
        <v>2500</v>
      </c>
      <c r="H23" s="14"/>
      <c r="I23" s="14"/>
      <c r="J23" s="14">
        <f t="shared" ref="J23:J29" si="0">SUM(G23,H23, I23)</f>
        <v>2500</v>
      </c>
      <c r="K23" s="14"/>
      <c r="L23" s="11">
        <f>SUM(50+50+250)</f>
        <v>350</v>
      </c>
      <c r="M23" s="14">
        <f>SUM(L23:L23)</f>
        <v>350</v>
      </c>
      <c r="N23" s="14">
        <f>SUM(J23,M23)</f>
        <v>2850</v>
      </c>
    </row>
    <row r="24" spans="1:14" s="10" customFormat="1">
      <c r="A24" s="3" t="s">
        <v>18</v>
      </c>
      <c r="B24" s="9" t="s">
        <v>25</v>
      </c>
      <c r="C24" s="10">
        <v>394</v>
      </c>
      <c r="D24" s="11">
        <v>1560</v>
      </c>
      <c r="E24" s="12">
        <v>1871.5</v>
      </c>
      <c r="G24" s="14"/>
      <c r="H24" s="14"/>
      <c r="I24" s="14"/>
      <c r="J24" s="14">
        <f t="shared" si="0"/>
        <v>0</v>
      </c>
      <c r="K24" s="14"/>
      <c r="L24" s="14">
        <f>SUM(250+100)</f>
        <v>350</v>
      </c>
      <c r="M24" s="14">
        <f>SUM(L24:L24)</f>
        <v>350</v>
      </c>
      <c r="N24" s="14">
        <f>SUM(J24, M24)</f>
        <v>350</v>
      </c>
    </row>
    <row r="25" spans="1:14" s="10" customFormat="1">
      <c r="A25" s="3" t="s">
        <v>19</v>
      </c>
      <c r="B25" s="9" t="s">
        <v>25</v>
      </c>
      <c r="C25" s="10">
        <v>283</v>
      </c>
      <c r="D25" s="11">
        <v>961</v>
      </c>
      <c r="E25" s="12">
        <v>1344.25</v>
      </c>
      <c r="F25" s="13">
        <v>42331</v>
      </c>
      <c r="G25" s="14"/>
      <c r="H25" s="14"/>
      <c r="I25" s="14"/>
      <c r="J25" s="14">
        <f t="shared" si="0"/>
        <v>0</v>
      </c>
      <c r="K25" s="14"/>
      <c r="L25" s="14">
        <v>100</v>
      </c>
      <c r="M25" s="14">
        <f>SUM(L25:L25)</f>
        <v>100</v>
      </c>
      <c r="N25" s="14">
        <f>SUM(J25, M25)</f>
        <v>100</v>
      </c>
    </row>
    <row r="26" spans="1:14" s="10" customFormat="1">
      <c r="A26" s="3" t="s">
        <v>20</v>
      </c>
      <c r="B26" s="9" t="s">
        <v>23</v>
      </c>
      <c r="C26" s="10">
        <v>113</v>
      </c>
      <c r="D26" s="11">
        <v>494</v>
      </c>
      <c r="E26" s="12">
        <v>536.75</v>
      </c>
      <c r="G26" s="14"/>
      <c r="H26" s="14"/>
      <c r="I26" s="14"/>
      <c r="J26" s="14">
        <f t="shared" si="0"/>
        <v>0</v>
      </c>
      <c r="K26" s="14"/>
      <c r="L26" s="14"/>
      <c r="M26" s="14">
        <f>SUM(L26:L26)</f>
        <v>0</v>
      </c>
      <c r="N26" s="14">
        <f>SUM(J26,M26)</f>
        <v>0</v>
      </c>
    </row>
    <row r="27" spans="1:14" s="10" customFormat="1">
      <c r="A27" s="3" t="s">
        <v>21</v>
      </c>
      <c r="B27" s="9" t="s">
        <v>25</v>
      </c>
      <c r="C27" s="10">
        <v>266</v>
      </c>
      <c r="D27" s="11">
        <v>1244.5</v>
      </c>
      <c r="E27" s="12">
        <v>1263.5</v>
      </c>
      <c r="F27" s="13">
        <v>42268</v>
      </c>
      <c r="G27" s="14"/>
      <c r="H27" s="14">
        <v>500</v>
      </c>
      <c r="I27" s="14"/>
      <c r="J27" s="14">
        <f t="shared" si="0"/>
        <v>500</v>
      </c>
      <c r="K27" s="14"/>
      <c r="L27" s="14">
        <f>SUM(100+100+100+50)</f>
        <v>350</v>
      </c>
      <c r="M27" s="14">
        <v>130</v>
      </c>
      <c r="N27" s="14">
        <f>SUM(J27,M27)</f>
        <v>630</v>
      </c>
    </row>
    <row r="28" spans="1:14" s="10" customFormat="1">
      <c r="A28" s="4" t="s">
        <v>46</v>
      </c>
      <c r="B28" s="9" t="s">
        <v>24</v>
      </c>
      <c r="C28" s="10">
        <v>135</v>
      </c>
      <c r="D28" s="11">
        <v>679.25</v>
      </c>
      <c r="E28" s="12">
        <v>641.25</v>
      </c>
      <c r="G28" s="14"/>
      <c r="H28" s="14"/>
      <c r="I28" s="11" t="s">
        <v>34</v>
      </c>
      <c r="J28" s="14">
        <f t="shared" si="0"/>
        <v>0</v>
      </c>
      <c r="K28" s="14"/>
      <c r="L28" s="14">
        <f>SUM(75+100)</f>
        <v>175</v>
      </c>
      <c r="M28" s="14">
        <f>SUM(L28:L28)</f>
        <v>175</v>
      </c>
      <c r="N28" s="14">
        <f>SUM(J28,M28)</f>
        <v>175</v>
      </c>
    </row>
    <row r="29" spans="1:14" s="10" customFormat="1">
      <c r="A29" s="3" t="s">
        <v>47</v>
      </c>
      <c r="B29" s="9" t="s">
        <v>23</v>
      </c>
      <c r="D29" s="14"/>
      <c r="G29" s="14"/>
      <c r="H29" s="14"/>
      <c r="I29" s="14"/>
      <c r="J29" s="14">
        <f t="shared" si="0"/>
        <v>0</v>
      </c>
      <c r="K29" s="14"/>
      <c r="L29" s="14"/>
      <c r="M29" s="14">
        <f>SUM(L29:L29)</f>
        <v>0</v>
      </c>
      <c r="N29" s="14">
        <f>SUM(J29, M29)</f>
        <v>0</v>
      </c>
    </row>
    <row r="30" spans="1:14" s="10" customFormat="1">
      <c r="A30" s="3" t="s">
        <v>33</v>
      </c>
      <c r="B30" s="9"/>
      <c r="D30" s="14"/>
      <c r="F30" s="13">
        <v>42352</v>
      </c>
      <c r="G30" s="14"/>
      <c r="H30" s="14"/>
      <c r="I30" s="14"/>
      <c r="J30" s="14"/>
      <c r="K30" s="1">
        <f>SUM(22.92,69.18,189.19,18.62,21.08,189.95,90.17,25.85+184.95)</f>
        <v>811.91</v>
      </c>
      <c r="L30" s="14">
        <f>SUM(100,18,85)</f>
        <v>203</v>
      </c>
      <c r="M30" s="14"/>
      <c r="N30" s="14"/>
    </row>
    <row r="31" spans="1:14" s="10" customFormat="1">
      <c r="A31" s="3" t="s">
        <v>22</v>
      </c>
      <c r="B31" s="9"/>
      <c r="C31" s="10">
        <f>SUM(C6:C29)</f>
        <v>7711</v>
      </c>
      <c r="D31" s="12">
        <f>SUM(D6:D29)</f>
        <v>31036.57</v>
      </c>
      <c r="E31" s="12">
        <f>SUM(E6:E29)</f>
        <v>36627</v>
      </c>
      <c r="G31" s="11">
        <f>SUM(G11:G29)</f>
        <v>7131.25</v>
      </c>
      <c r="H31" s="11">
        <f>SUM(H6:H29)</f>
        <v>3252.51</v>
      </c>
      <c r="I31" s="14">
        <f>SUM(I6:I29)</f>
        <v>0</v>
      </c>
      <c r="J31" s="14">
        <f>SUM(J6:J29)</f>
        <v>10383.76</v>
      </c>
      <c r="K31" s="14">
        <f>SUM(K6:K30)</f>
        <v>811.91</v>
      </c>
      <c r="L31" s="11">
        <f>SUM(L6:L29)</f>
        <v>6881</v>
      </c>
      <c r="M31" s="14">
        <f>SUM(M6:M29)</f>
        <v>6661</v>
      </c>
      <c r="N31" s="14">
        <f>SUM(N6:N29)</f>
        <v>17044.760000000002</v>
      </c>
    </row>
    <row r="32" spans="1:14">
      <c r="A32" s="5" t="s">
        <v>45</v>
      </c>
      <c r="G32" s="16"/>
      <c r="H32" s="16"/>
      <c r="I32" s="16"/>
      <c r="J32" s="16"/>
      <c r="K32" s="16"/>
      <c r="L32" s="16"/>
      <c r="M32" s="16"/>
      <c r="N32" s="16"/>
    </row>
    <row r="33" spans="7:14">
      <c r="G33" s="16"/>
      <c r="H33" s="16"/>
      <c r="I33" s="16"/>
      <c r="J33" s="16"/>
      <c r="K33" s="16"/>
      <c r="L33" s="16"/>
      <c r="M33" s="16"/>
      <c r="N33" s="16"/>
    </row>
    <row r="34" spans="7:14">
      <c r="G34" s="16"/>
      <c r="H34" s="16"/>
      <c r="I34" s="16"/>
      <c r="J34" s="16"/>
      <c r="K34" s="16"/>
      <c r="L34" s="16"/>
      <c r="M34" s="16"/>
      <c r="N34" s="16"/>
    </row>
    <row r="35" spans="7:14">
      <c r="G35" s="16"/>
      <c r="H35" s="16"/>
      <c r="I35" s="16"/>
      <c r="J35" s="16"/>
      <c r="K35" s="16"/>
      <c r="L35" s="16"/>
      <c r="M35" s="16"/>
      <c r="N35" s="16"/>
    </row>
    <row r="36" spans="7:14">
      <c r="G36" s="16"/>
      <c r="H36" s="16"/>
      <c r="I36" s="16"/>
      <c r="J36" s="16"/>
      <c r="K36" s="16"/>
      <c r="L36" s="16"/>
      <c r="M36" s="16"/>
      <c r="N36" s="16"/>
    </row>
    <row r="37" spans="7:14">
      <c r="G37" s="16"/>
      <c r="H37" s="16"/>
      <c r="I37" s="16"/>
      <c r="J37" s="16"/>
      <c r="K37" s="16"/>
      <c r="L37" s="16"/>
      <c r="M37" s="16"/>
      <c r="N37" s="16"/>
    </row>
    <row r="38" spans="7:14">
      <c r="G38" s="16"/>
      <c r="H38" s="16"/>
      <c r="I38" s="16"/>
      <c r="J38" s="16"/>
      <c r="K38" s="16"/>
      <c r="L38" s="16"/>
      <c r="M38" s="16"/>
      <c r="N38" s="16"/>
    </row>
    <row r="39" spans="7:14">
      <c r="G39" s="16"/>
      <c r="H39" s="16"/>
      <c r="I39" s="16"/>
      <c r="J39" s="16"/>
      <c r="K39" s="16"/>
      <c r="L39" s="16"/>
      <c r="M39" s="16"/>
      <c r="N39" s="16"/>
    </row>
    <row r="40" spans="7:14">
      <c r="G40" s="16"/>
      <c r="H40" s="16"/>
      <c r="I40" s="16"/>
      <c r="J40" s="16"/>
      <c r="K40" s="16"/>
      <c r="L40" s="16"/>
      <c r="M40" s="16"/>
      <c r="N40" s="16"/>
    </row>
    <row r="41" spans="7:14">
      <c r="G41" s="16"/>
      <c r="H41" s="16"/>
      <c r="I41" s="16"/>
      <c r="J41" s="16"/>
      <c r="K41" s="16"/>
      <c r="L41" s="16"/>
      <c r="M41" s="16"/>
      <c r="N41" s="16"/>
    </row>
  </sheetData>
  <mergeCells count="10">
    <mergeCell ref="N4:N5"/>
    <mergeCell ref="F4:F5"/>
    <mergeCell ref="A1:N3"/>
    <mergeCell ref="L4:M4"/>
    <mergeCell ref="G4:J4"/>
    <mergeCell ref="A4:A5"/>
    <mergeCell ref="B4:B5"/>
    <mergeCell ref="C4:C5"/>
    <mergeCell ref="D4:D5"/>
    <mergeCell ref="E4:E5"/>
  </mergeCells>
  <phoneticPr fontId="4" type="noConversion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CSnavely</dc:creator>
  <cp:lastModifiedBy>Elizabeth</cp:lastModifiedBy>
  <cp:lastPrinted>2016-02-23T19:26:43Z</cp:lastPrinted>
  <dcterms:created xsi:type="dcterms:W3CDTF">2015-09-19T13:54:53Z</dcterms:created>
  <dcterms:modified xsi:type="dcterms:W3CDTF">2016-02-23T19:26:44Z</dcterms:modified>
</cp:coreProperties>
</file>